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085" windowHeight="9195"/>
  </bookViews>
  <sheets>
    <sheet name="123 Anywhere St, Anytown, N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H9" i="1"/>
  <c r="K21" i="1" l="1"/>
  <c r="L21" i="1" s="1"/>
  <c r="F21" i="1"/>
  <c r="I20" i="1"/>
  <c r="H20" i="1" s="1"/>
  <c r="H19" i="1"/>
  <c r="I19" i="1" s="1"/>
  <c r="L19" i="1" s="1"/>
  <c r="K19" i="1" s="1"/>
  <c r="F19" i="1"/>
  <c r="D19" i="1"/>
  <c r="D18" i="1"/>
  <c r="H18" i="1" s="1"/>
  <c r="I18" i="1" s="1"/>
  <c r="Q9" i="1"/>
  <c r="J7" i="1"/>
  <c r="B6" i="1"/>
  <c r="G6" i="1" s="1"/>
  <c r="R5" i="1"/>
  <c r="Q10" i="1" s="1"/>
  <c r="R4" i="1"/>
  <c r="G3" i="1"/>
  <c r="B3" i="1"/>
  <c r="D12" i="1" s="1"/>
  <c r="D13" i="1" l="1"/>
  <c r="F12" i="1"/>
  <c r="F13" i="1" s="1"/>
  <c r="G4" i="1"/>
  <c r="G7" i="1"/>
  <c r="D20" i="1"/>
  <c r="F20" i="1"/>
  <c r="Q11" i="1"/>
  <c r="H12" i="1"/>
  <c r="F18" i="1"/>
  <c r="K18" i="1"/>
  <c r="L18" i="1" s="1"/>
  <c r="R3" i="1" l="1"/>
  <c r="Q12" i="1" s="1"/>
  <c r="G5" i="1" s="1"/>
  <c r="J4" i="1" s="1"/>
  <c r="I16" i="1" s="1"/>
  <c r="J5" i="1"/>
  <c r="I17" i="1" s="1"/>
  <c r="K12" i="1"/>
  <c r="K13" i="1" s="1"/>
  <c r="I12" i="1"/>
  <c r="H13" i="1"/>
  <c r="H17" i="1" l="1"/>
  <c r="L17" i="1"/>
  <c r="K17" i="1" s="1"/>
  <c r="F17" i="1"/>
  <c r="F22" i="1" s="1"/>
  <c r="F25" i="1" s="1"/>
  <c r="D17" i="1"/>
  <c r="L12" i="1"/>
  <c r="L13" i="1" s="1"/>
  <c r="I13" i="1"/>
  <c r="I25" i="1" s="1"/>
  <c r="L28" i="1" s="1"/>
  <c r="I22" i="1"/>
  <c r="H16" i="1"/>
  <c r="D16" i="1" l="1"/>
  <c r="D22" i="1" s="1"/>
  <c r="D25" i="1" s="1"/>
  <c r="D26" i="1" s="1"/>
  <c r="H22" i="1"/>
  <c r="H25" i="1" s="1"/>
  <c r="K22" i="1"/>
  <c r="K25" i="1" s="1"/>
  <c r="L22" i="1"/>
  <c r="L25" i="1" s="1"/>
</calcChain>
</file>

<file path=xl/comments1.xml><?xml version="1.0" encoding="utf-8"?>
<comments xmlns="http://schemas.openxmlformats.org/spreadsheetml/2006/main">
  <authors>
    <author>Author</author>
  </authors>
  <commentList>
    <comment ref="B1" authorId="0" shapeId="0">
      <text>
        <r>
          <rPr>
            <sz val="11"/>
            <color theme="1"/>
            <rFont val="Calibri"/>
            <family val="2"/>
            <scheme val="minor"/>
          </rPr>
          <t>Insert your webpage link from Trulia, Zillow or your real estate agent here.</t>
        </r>
      </text>
    </comment>
    <comment ref="B2" authorId="0" shapeId="0">
      <text>
        <r>
          <rPr>
            <sz val="9"/>
            <color indexed="81"/>
            <rFont val="Tahoma"/>
            <family val="2"/>
          </rPr>
          <t>Optionally include the MLS number - if you care about that</t>
        </r>
      </text>
    </comment>
    <comment ref="J2" authorId="0" shapeId="0">
      <text>
        <r>
          <rPr>
            <sz val="9"/>
            <color indexed="81"/>
            <rFont val="Tahoma"/>
            <family val="2"/>
          </rPr>
          <t>Percentage of property for the rented apartment. 
E.g. if you have a 1000 sq ft and you rent a 500 sq ft apartment, this value would be 50%.
Used for tax calculations.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 xml:space="preserve">
Total estimated rent for both apts (be conservative)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>Your Mortgage APR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Actual Rent for the rental apartment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Multi Family Property Purchase Price</t>
        </r>
      </text>
    </comment>
    <comment ref="D4" authorId="0" shapeId="0">
      <text>
        <r>
          <rPr>
            <sz val="9"/>
            <color indexed="81"/>
            <rFont val="Tahoma"/>
            <family val="2"/>
          </rPr>
          <t>Loan To Value
For example if you plan to have a mortgage that is 80% of the value of the property (i.e 20% down payment) this value would be 80%.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>Number of months that future tenant will be occupying the property per year. A value of 11 months, assumes 1 month vacant per year. This is a conservative way to value rental income - you can use 12 months if you don’t think you will ever have a rental gap</t>
        </r>
      </text>
    </comment>
    <comment ref="D5" authorId="0" shapeId="0">
      <text>
        <r>
          <rPr>
            <sz val="9"/>
            <color indexed="81"/>
            <rFont val="Tahoma"/>
            <family val="2"/>
          </rPr>
          <t>Fixed rate mortgage term in years
Typically choose either 30 or 15 years</t>
        </r>
      </text>
    </comment>
    <comment ref="G5" authorId="0" shapeId="0">
      <text>
        <r>
          <rPr>
            <sz val="9"/>
            <color indexed="81"/>
            <rFont val="Tahoma"/>
            <family val="2"/>
          </rPr>
          <t xml:space="preserve">Mortgage calculation formula - see this webpage for exact details:
http://homeguides.sfgate.com/calculate-principal-interest-mortgage-2409.html
P = L[c(1 + c)^n]/[(1 + c)^n - 1]
P is the payment, 
while L is the loan value; for example, $750,000. 
The period interest rate from Step 2 is c , and 
the number of payments from Step 1 is n. 
(see web page for Steps 1 and 2)
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>Estimated closing costs - you can tweak the formula in this cell for your own calculations if you like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Capital improvements you need to make the property rentable.
E.g. replace kitchen $15,000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>Property Livable Square Footage - be conservative. Take a tape measure to property to confirm floor plans if needed and don’t always assume floor plans are correct.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>Depends on "Num Months" cell for number of months rented per year (not necessarily calculated as 12 months rental income for a year)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>Annual Local Property Taxes. 
If you have monthly common charges and taxes are bundled in with them - split the correct proportional amounts between the "Property Taxes" and "Common charges" cells. This will get tax calculations accurate.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Monthly common charges. This can be condo fees, garbage pickup, common water charges (etc). Anything that is shared among multiple properties or a condo association. 
Just set to zero (0) if no monthly common charges.</t>
        </r>
      </text>
    </comment>
    <comment ref="D25" authorId="0" shapeId="0">
      <text>
        <r>
          <rPr>
            <sz val="9"/>
            <color indexed="81"/>
            <rFont val="Tahoma"/>
            <family val="2"/>
          </rPr>
          <t>Total Annual actual gain/loss</t>
        </r>
      </text>
    </comment>
    <comment ref="F25" authorId="0" shapeId="0">
      <text>
        <r>
          <rPr>
            <sz val="9"/>
            <color indexed="81"/>
            <rFont val="Tahoma"/>
            <family val="2"/>
          </rPr>
          <t>Total Annual Gain/Loss for tax purposes</t>
        </r>
      </text>
    </comment>
    <comment ref="H25" authorId="0" shapeId="0">
      <text>
        <r>
          <rPr>
            <sz val="9"/>
            <color indexed="81"/>
            <rFont val="Tahoma"/>
            <family val="2"/>
          </rPr>
          <t>Total Annual actual gain/loss</t>
        </r>
      </text>
    </comment>
    <comment ref="L25" authorId="0" shapeId="0">
      <text>
        <r>
          <rPr>
            <sz val="9"/>
            <color indexed="81"/>
            <rFont val="Tahoma"/>
            <family val="2"/>
          </rPr>
          <t>Total Annual Gain/Loss for tax purposes</t>
        </r>
      </text>
    </comment>
    <comment ref="F27" authorId="0" shapeId="0">
      <text>
        <r>
          <rPr>
            <sz val="9"/>
            <color indexed="81"/>
            <rFont val="Tahoma"/>
            <family val="2"/>
          </rPr>
          <t>Enter your federal tax bracket here.
If you are not sure, the IRS website gives latest tax brackets:
https://www.irs.com/articles/projected-us-tax-rates-2016</t>
        </r>
      </text>
    </comment>
  </commentList>
</comments>
</file>

<file path=xl/sharedStrings.xml><?xml version="1.0" encoding="utf-8"?>
<sst xmlns="http://schemas.openxmlformats.org/spreadsheetml/2006/main" count="66" uniqueCount="60">
  <si>
    <t>Listing</t>
  </si>
  <si>
    <t>P=L[c(1 + c)^n]/[(1 + c)^n - 1]</t>
  </si>
  <si>
    <t>MLS</t>
  </si>
  <si>
    <t>% Rented</t>
  </si>
  <si>
    <t>APR</t>
  </si>
  <si>
    <t>Money Down</t>
  </si>
  <si>
    <t>L</t>
  </si>
  <si>
    <t>Apt value</t>
  </si>
  <si>
    <t>LTV</t>
  </si>
  <si>
    <t>Mortgage</t>
  </si>
  <si>
    <t>Principal</t>
  </si>
  <si>
    <t>c</t>
  </si>
  <si>
    <t>Num Months</t>
  </si>
  <si>
    <t>Term</t>
  </si>
  <si>
    <t>Payment</t>
  </si>
  <si>
    <t>Interest</t>
  </si>
  <si>
    <t>n</t>
  </si>
  <si>
    <t>Closing</t>
  </si>
  <si>
    <t>Improve</t>
  </si>
  <si>
    <t>Total Cost</t>
  </si>
  <si>
    <t>Sq Ft</t>
  </si>
  <si>
    <t>Price per sq Ft (no closing costs)</t>
  </si>
  <si>
    <t>x=c(1+c)^n</t>
  </si>
  <si>
    <t>Actuals</t>
  </si>
  <si>
    <t>y=(1+c)^n-1</t>
  </si>
  <si>
    <t>Income</t>
  </si>
  <si>
    <t>Annual</t>
  </si>
  <si>
    <t>Actual Monthly</t>
  </si>
  <si>
    <t>x/y</t>
  </si>
  <si>
    <t>Total Rental Income received</t>
  </si>
  <si>
    <t>P=L*x/y</t>
  </si>
  <si>
    <t>Total Income</t>
  </si>
  <si>
    <t>Expenses</t>
  </si>
  <si>
    <t>Mortgage principal</t>
  </si>
  <si>
    <t>*</t>
  </si>
  <si>
    <t>Mortgage Interest</t>
  </si>
  <si>
    <t>Insurance</t>
  </si>
  <si>
    <t>Property Taxes</t>
  </si>
  <si>
    <t>Common charges</t>
  </si>
  <si>
    <t>Depreciation</t>
  </si>
  <si>
    <t>Total Expenses</t>
  </si>
  <si>
    <t>Totals</t>
  </si>
  <si>
    <t>Gain/loss</t>
  </si>
  <si>
    <t>Monthly Gain/Loss</t>
  </si>
  <si>
    <t>Tax bracket</t>
  </si>
  <si>
    <t>Assumptions</t>
  </si>
  <si>
    <t>1) Depreciation is calculated correctly :</t>
  </si>
  <si>
    <t>http://www.irs.gov/publications/p527/ch03.html</t>
  </si>
  <si>
    <t>http://www.irs.gov/pub/irs-pdf/p946.pdf</t>
  </si>
  <si>
    <t xml:space="preserve">2) The tax refund is still valid since our wage income is over $100,000 : </t>
  </si>
  <si>
    <t>http://www.reiclub.com/forums/index.php?topic=39850.0</t>
  </si>
  <si>
    <t>Mortgage calculator working - don’t modify</t>
  </si>
  <si>
    <t>&lt;&lt;Webpage&gt;&gt;</t>
  </si>
  <si>
    <t>&lt;&lt;MLS&gt;&gt;</t>
  </si>
  <si>
    <t>Rent for 1 apt</t>
  </si>
  <si>
    <t>Rent for both apts</t>
  </si>
  <si>
    <t>with primary residence mortgage tax deduction =</t>
  </si>
  <si>
    <t xml:space="preserve">Your actual monthly cost to live in one apt, renting the other apt, </t>
  </si>
  <si>
    <t>Actuals (Tax Deductions applied)</t>
  </si>
  <si>
    <t>Price per sq Ft (including closing costs and capital improvements)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</si>
</sst>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00%"/>
    <numFmt numFmtId="166" formatCode="&quot;$&quot;#,##0"/>
    <numFmt numFmtId="167" formatCode="&quot;$&quot;#,##0_);[Red]\(&quot;$&quot;#,##0\)"/>
    <numFmt numFmtId="168" formatCode="&quot;$&quot;#,##0;[Red]&quot;$&quot;#,##0"/>
    <numFmt numFmtId="169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Georgia"/>
      <family val="1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2"/>
    <xf numFmtId="0" fontId="4" fillId="2" borderId="0" xfId="0" applyFont="1" applyFill="1"/>
    <xf numFmtId="0" fontId="0" fillId="2" borderId="0" xfId="0" applyFill="1"/>
    <xf numFmtId="165" fontId="0" fillId="3" borderId="0" xfId="0" applyNumberFormat="1" applyFill="1"/>
    <xf numFmtId="166" fontId="0" fillId="0" borderId="0" xfId="0" applyNumberFormat="1"/>
    <xf numFmtId="164" fontId="0" fillId="3" borderId="0" xfId="1" applyNumberFormat="1" applyFont="1" applyFill="1"/>
    <xf numFmtId="10" fontId="0" fillId="3" borderId="0" xfId="0" applyNumberFormat="1" applyFill="1"/>
    <xf numFmtId="0" fontId="0" fillId="3" borderId="0" xfId="0" applyFill="1"/>
    <xf numFmtId="0" fontId="0" fillId="3" borderId="0" xfId="0" applyNumberFormat="1" applyFill="1"/>
    <xf numFmtId="0" fontId="0" fillId="4" borderId="0" xfId="0" applyFill="1"/>
    <xf numFmtId="0" fontId="0" fillId="5" borderId="0" xfId="0" applyFill="1"/>
    <xf numFmtId="0" fontId="2" fillId="4" borderId="0" xfId="0" applyFont="1" applyFill="1"/>
    <xf numFmtId="0" fontId="2" fillId="0" borderId="0" xfId="0" applyFont="1"/>
    <xf numFmtId="0" fontId="2" fillId="5" borderId="0" xfId="0" applyFont="1" applyFill="1"/>
    <xf numFmtId="0" fontId="5" fillId="4" borderId="0" xfId="0" applyFont="1" applyFill="1"/>
    <xf numFmtId="0" fontId="5" fillId="5" borderId="0" xfId="0" applyFont="1" applyFill="1"/>
    <xf numFmtId="167" fontId="0" fillId="4" borderId="0" xfId="0" applyNumberFormat="1" applyFill="1"/>
    <xf numFmtId="167" fontId="0" fillId="0" borderId="0" xfId="0" applyNumberFormat="1"/>
    <xf numFmtId="167" fontId="0" fillId="5" borderId="0" xfId="0" applyNumberFormat="1" applyFill="1"/>
    <xf numFmtId="168" fontId="0" fillId="5" borderId="0" xfId="0" applyNumberFormat="1" applyFill="1"/>
    <xf numFmtId="0" fontId="5" fillId="0" borderId="0" xfId="0" applyFont="1"/>
    <xf numFmtId="0" fontId="0" fillId="0" borderId="0" xfId="0" applyFont="1"/>
    <xf numFmtId="167" fontId="0" fillId="3" borderId="0" xfId="0" applyNumberFormat="1" applyFill="1"/>
    <xf numFmtId="169" fontId="0" fillId="5" borderId="0" xfId="0" applyNumberFormat="1" applyFill="1"/>
    <xf numFmtId="164" fontId="0" fillId="0" borderId="0" xfId="0" applyNumberFormat="1"/>
    <xf numFmtId="10" fontId="0" fillId="0" borderId="0" xfId="0" applyNumberFormat="1"/>
    <xf numFmtId="167" fontId="2" fillId="4" borderId="0" xfId="0" applyNumberFormat="1" applyFont="1" applyFill="1"/>
    <xf numFmtId="167" fontId="2" fillId="0" borderId="0" xfId="0" applyNumberFormat="1" applyFont="1"/>
    <xf numFmtId="167" fontId="2" fillId="5" borderId="0" xfId="0" applyNumberFormat="1" applyFont="1" applyFill="1"/>
    <xf numFmtId="0" fontId="2" fillId="2" borderId="0" xfId="0" applyFont="1" applyFill="1"/>
    <xf numFmtId="0" fontId="0" fillId="5" borderId="0" xfId="0" applyFont="1" applyFill="1"/>
    <xf numFmtId="168" fontId="7" fillId="6" borderId="0" xfId="0" applyNumberFormat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iclub.com/forums/index.php?topic=39850.0" TargetMode="External"/><Relationship Id="rId2" Type="http://schemas.openxmlformats.org/officeDocument/2006/relationships/hyperlink" Target="http://www.irs.gov/publications/p527/ch03.html" TargetMode="External"/><Relationship Id="rId1" Type="http://schemas.openxmlformats.org/officeDocument/2006/relationships/hyperlink" Target="http://www.irs.gov/pub/irs-pdf/p946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3"/>
  <sheetViews>
    <sheetView tabSelected="1" workbookViewId="0">
      <selection activeCell="L28" sqref="L28"/>
    </sheetView>
  </sheetViews>
  <sheetFormatPr defaultRowHeight="15" x14ac:dyDescent="0.25"/>
  <cols>
    <col min="1" max="1" width="17.7109375" customWidth="1"/>
    <col min="2" max="2" width="12.85546875" customWidth="1"/>
    <col min="4" max="4" width="12.5703125" bestFit="1" customWidth="1"/>
    <col min="5" max="5" width="9.85546875" customWidth="1"/>
    <col min="6" max="6" width="21.42578125" customWidth="1"/>
    <col min="7" max="7" width="12" bestFit="1" customWidth="1"/>
    <col min="9" max="9" width="14.5703125" customWidth="1"/>
    <col min="10" max="10" width="9.42578125" customWidth="1"/>
    <col min="11" max="11" width="13.7109375" customWidth="1"/>
    <col min="12" max="12" width="15.140625" bestFit="1" customWidth="1"/>
    <col min="14" max="14" width="37" customWidth="1"/>
    <col min="15" max="15" width="15.28515625" customWidth="1"/>
    <col min="18" max="18" width="12.42578125" customWidth="1"/>
  </cols>
  <sheetData>
    <row r="1" spans="1:20" x14ac:dyDescent="0.25">
      <c r="A1" t="s">
        <v>0</v>
      </c>
      <c r="B1" s="8" t="s">
        <v>52</v>
      </c>
      <c r="Q1" s="2" t="s">
        <v>1</v>
      </c>
      <c r="R1" s="3"/>
      <c r="S1" s="3"/>
      <c r="T1" s="3"/>
    </row>
    <row r="2" spans="1:20" x14ac:dyDescent="0.25">
      <c r="A2" t="s">
        <v>2</v>
      </c>
      <c r="B2" s="8" t="s">
        <v>53</v>
      </c>
      <c r="I2" t="s">
        <v>3</v>
      </c>
      <c r="J2" s="7">
        <v>0.5</v>
      </c>
      <c r="Q2" s="2"/>
      <c r="R2" s="3"/>
      <c r="S2" s="3"/>
      <c r="T2" s="3"/>
    </row>
    <row r="3" spans="1:20" x14ac:dyDescent="0.25">
      <c r="A3" t="s">
        <v>55</v>
      </c>
      <c r="B3" s="6">
        <f>2500+1800</f>
        <v>4300</v>
      </c>
      <c r="C3" t="s">
        <v>4</v>
      </c>
      <c r="D3" s="4">
        <v>3.5000000000000003E-2</v>
      </c>
      <c r="F3" t="s">
        <v>5</v>
      </c>
      <c r="G3" s="5">
        <f>B4*(1-D4)</f>
        <v>219999.99999999994</v>
      </c>
      <c r="I3" t="s">
        <v>54</v>
      </c>
      <c r="J3" s="6">
        <v>1500</v>
      </c>
      <c r="Q3" s="3" t="s">
        <v>6</v>
      </c>
      <c r="R3" s="3">
        <f>G4</f>
        <v>924000</v>
      </c>
      <c r="S3" s="3"/>
      <c r="T3" s="3"/>
    </row>
    <row r="4" spans="1:20" x14ac:dyDescent="0.25">
      <c r="A4" t="s">
        <v>7</v>
      </c>
      <c r="B4" s="6">
        <v>1100000</v>
      </c>
      <c r="C4" t="s">
        <v>8</v>
      </c>
      <c r="D4" s="7">
        <v>0.8</v>
      </c>
      <c r="F4" t="s">
        <v>9</v>
      </c>
      <c r="G4" s="5">
        <f>G6*D4</f>
        <v>924000</v>
      </c>
      <c r="I4" t="s">
        <v>10</v>
      </c>
      <c r="J4" s="5">
        <f>G5-J5</f>
        <v>1454.1729153535421</v>
      </c>
      <c r="Q4" s="3" t="s">
        <v>11</v>
      </c>
      <c r="R4" s="3">
        <f>D3/12</f>
        <v>2.9166666666666668E-3</v>
      </c>
      <c r="S4" s="3"/>
      <c r="T4" s="3"/>
    </row>
    <row r="5" spans="1:20" x14ac:dyDescent="0.25">
      <c r="A5" t="s">
        <v>12</v>
      </c>
      <c r="B5" s="8">
        <v>11</v>
      </c>
      <c r="C5" t="s">
        <v>13</v>
      </c>
      <c r="D5" s="9">
        <v>30</v>
      </c>
      <c r="F5" t="s">
        <v>14</v>
      </c>
      <c r="G5" s="5">
        <f>Q12</f>
        <v>4149.1729153535425</v>
      </c>
      <c r="I5" t="s">
        <v>15</v>
      </c>
      <c r="J5" s="5">
        <f>G4*D3/12</f>
        <v>2695.0000000000005</v>
      </c>
      <c r="Q5" s="3" t="s">
        <v>16</v>
      </c>
      <c r="R5" s="3">
        <f>D5*12</f>
        <v>360</v>
      </c>
      <c r="S5" s="3"/>
      <c r="T5" s="3"/>
    </row>
    <row r="6" spans="1:20" x14ac:dyDescent="0.25">
      <c r="A6" t="s">
        <v>17</v>
      </c>
      <c r="B6" s="6">
        <f>(B4*0.05)</f>
        <v>55000</v>
      </c>
      <c r="C6" t="s">
        <v>18</v>
      </c>
      <c r="D6" s="6">
        <v>0</v>
      </c>
      <c r="F6" t="s">
        <v>19</v>
      </c>
      <c r="G6" s="5">
        <f>B4+B6+D6</f>
        <v>1155000</v>
      </c>
      <c r="J6" s="5"/>
      <c r="Q6" s="3"/>
      <c r="R6" s="3"/>
      <c r="S6" s="3"/>
      <c r="T6" s="3"/>
    </row>
    <row r="7" spans="1:20" x14ac:dyDescent="0.25">
      <c r="A7" t="s">
        <v>20</v>
      </c>
      <c r="B7" s="6">
        <v>1600</v>
      </c>
      <c r="D7" s="6"/>
      <c r="F7" t="s">
        <v>59</v>
      </c>
      <c r="G7" s="5">
        <f>G6/B7</f>
        <v>721.875</v>
      </c>
      <c r="I7" t="s">
        <v>21</v>
      </c>
      <c r="J7" s="5">
        <f>B4/B7</f>
        <v>687.5</v>
      </c>
      <c r="Q7" s="30" t="s">
        <v>51</v>
      </c>
      <c r="R7" s="3"/>
      <c r="S7" s="3"/>
      <c r="T7" s="3"/>
    </row>
    <row r="8" spans="1:20" x14ac:dyDescent="0.25">
      <c r="G8" s="5"/>
      <c r="J8" s="5"/>
      <c r="Q8" s="3"/>
      <c r="R8" s="3"/>
      <c r="S8" s="3"/>
      <c r="T8" s="3"/>
    </row>
    <row r="9" spans="1:20" x14ac:dyDescent="0.25">
      <c r="D9" s="10" t="str">
        <f>"Rent 2 apts monthly $" &amp; B3 &amp; " ( if both rented )"</f>
        <v>Rent 2 apts monthly $4300 ( if both rented )</v>
      </c>
      <c r="E9" s="10"/>
      <c r="F9" s="10"/>
      <c r="H9" s="11" t="str">
        <f>"Rent one apt monthly rent $" &amp; J3 &amp; " (rent one, live in one)"</f>
        <v>Rent one apt monthly rent $1500 (rent one, live in one)</v>
      </c>
      <c r="I9" s="11"/>
      <c r="J9" s="11"/>
      <c r="K9" s="11"/>
      <c r="L9" s="11"/>
      <c r="Q9" s="3">
        <f>R4*(1+R4)^R5</f>
        <v>8.322087565154259E-3</v>
      </c>
      <c r="R9" s="3" t="s">
        <v>22</v>
      </c>
      <c r="S9" s="3"/>
      <c r="T9" s="3"/>
    </row>
    <row r="10" spans="1:20" x14ac:dyDescent="0.25">
      <c r="D10" s="12" t="s">
        <v>23</v>
      </c>
      <c r="E10" s="12" t="s">
        <v>58</v>
      </c>
      <c r="F10" s="10"/>
      <c r="G10" s="13"/>
      <c r="H10" s="14" t="s">
        <v>23</v>
      </c>
      <c r="I10" s="11"/>
      <c r="J10" s="11"/>
      <c r="K10" s="14" t="s">
        <v>58</v>
      </c>
      <c r="L10" s="11"/>
      <c r="Q10" s="3">
        <f>(1+R4)^R5-1</f>
        <v>1.8532871651957459</v>
      </c>
      <c r="R10" s="3" t="s">
        <v>24</v>
      </c>
      <c r="S10" s="3"/>
      <c r="T10" s="3"/>
    </row>
    <row r="11" spans="1:20" x14ac:dyDescent="0.25">
      <c r="A11" s="13" t="s">
        <v>25</v>
      </c>
      <c r="D11" s="15" t="s">
        <v>26</v>
      </c>
      <c r="E11" s="10"/>
      <c r="F11" s="15" t="s">
        <v>26</v>
      </c>
      <c r="H11" s="16" t="s">
        <v>26</v>
      </c>
      <c r="I11" s="16" t="s">
        <v>27</v>
      </c>
      <c r="J11" s="11"/>
      <c r="K11" s="16" t="s">
        <v>26</v>
      </c>
      <c r="L11" s="16" t="s">
        <v>27</v>
      </c>
      <c r="Q11" s="3">
        <f>Q9/Q10</f>
        <v>4.4904468780882492E-3</v>
      </c>
      <c r="R11" s="3" t="s">
        <v>28</v>
      </c>
      <c r="S11" s="3"/>
      <c r="T11" s="3"/>
    </row>
    <row r="12" spans="1:20" x14ac:dyDescent="0.25">
      <c r="A12" t="s">
        <v>29</v>
      </c>
      <c r="D12" s="17">
        <f>$B$3*$B$5</f>
        <v>47300</v>
      </c>
      <c r="E12" s="17"/>
      <c r="F12" s="17">
        <f>D12</f>
        <v>47300</v>
      </c>
      <c r="G12" s="18"/>
      <c r="H12" s="19">
        <f>$B$5 * $J$3</f>
        <v>16500</v>
      </c>
      <c r="I12" s="20">
        <f>H12/12</f>
        <v>1375</v>
      </c>
      <c r="J12" s="19"/>
      <c r="K12" s="20">
        <f>H12</f>
        <v>16500</v>
      </c>
      <c r="L12" s="20">
        <f>I12</f>
        <v>1375</v>
      </c>
      <c r="Q12" s="3">
        <f>R3*Q11</f>
        <v>4149.1729153535425</v>
      </c>
      <c r="R12" s="3" t="s">
        <v>30</v>
      </c>
      <c r="S12" s="3"/>
      <c r="T12" s="3"/>
    </row>
    <row r="13" spans="1:20" x14ac:dyDescent="0.25">
      <c r="A13" s="21" t="s">
        <v>31</v>
      </c>
      <c r="D13" s="17">
        <f>SUM(D12)</f>
        <v>47300</v>
      </c>
      <c r="E13" s="17"/>
      <c r="F13" s="17">
        <f>SUM(F12)</f>
        <v>47300</v>
      </c>
      <c r="G13" s="18"/>
      <c r="H13" s="19">
        <f>SUM(H12)</f>
        <v>16500</v>
      </c>
      <c r="I13" s="20">
        <f>SUM(I12)</f>
        <v>1375</v>
      </c>
      <c r="J13" s="19"/>
      <c r="K13" s="20">
        <f>SUM(K12)</f>
        <v>16500</v>
      </c>
      <c r="L13" s="20">
        <f>SUM(L12)</f>
        <v>1375</v>
      </c>
    </row>
    <row r="14" spans="1:20" x14ac:dyDescent="0.25">
      <c r="A14" s="21"/>
      <c r="D14" s="17"/>
      <c r="E14" s="17"/>
      <c r="F14" s="17"/>
      <c r="G14" s="18"/>
      <c r="H14" s="19"/>
      <c r="I14" s="19"/>
      <c r="J14" s="19"/>
      <c r="K14" s="19"/>
      <c r="L14" s="19"/>
    </row>
    <row r="15" spans="1:20" x14ac:dyDescent="0.25">
      <c r="A15" s="13" t="s">
        <v>32</v>
      </c>
      <c r="D15" s="17"/>
      <c r="E15" s="17"/>
      <c r="F15" s="17"/>
      <c r="G15" s="18"/>
      <c r="H15" s="19"/>
      <c r="I15" s="19"/>
      <c r="J15" s="19"/>
      <c r="K15" s="19"/>
      <c r="L15" s="19"/>
      <c r="N15" s="13"/>
    </row>
    <row r="16" spans="1:20" x14ac:dyDescent="0.25">
      <c r="A16" s="22" t="s">
        <v>33</v>
      </c>
      <c r="D16" s="17">
        <f>H16</f>
        <v>-17450.074984242507</v>
      </c>
      <c r="E16" s="17"/>
      <c r="F16" s="17">
        <v>0</v>
      </c>
      <c r="G16" s="18"/>
      <c r="H16" s="19">
        <f>I16*12</f>
        <v>-17450.074984242507</v>
      </c>
      <c r="I16" s="19">
        <f>-J4</f>
        <v>-1454.1729153535421</v>
      </c>
      <c r="J16" s="19" t="s">
        <v>34</v>
      </c>
      <c r="K16" s="19">
        <v>0</v>
      </c>
      <c r="L16" s="19">
        <v>0</v>
      </c>
    </row>
    <row r="17" spans="1:15" x14ac:dyDescent="0.25">
      <c r="A17" t="s">
        <v>35</v>
      </c>
      <c r="D17" s="17">
        <f>I17*12</f>
        <v>-32340.000000000007</v>
      </c>
      <c r="E17" s="17"/>
      <c r="F17" s="17">
        <f>I17*12</f>
        <v>-32340.000000000007</v>
      </c>
      <c r="G17" s="18"/>
      <c r="H17" s="19">
        <f>I17*12</f>
        <v>-32340.000000000007</v>
      </c>
      <c r="I17" s="19">
        <f>-J5</f>
        <v>-2695.0000000000005</v>
      </c>
      <c r="J17" s="19"/>
      <c r="K17" s="19">
        <f>L17*12</f>
        <v>-22638.000000000007</v>
      </c>
      <c r="L17" s="19">
        <f>I17 - (I17*0.3)</f>
        <v>-1886.5000000000005</v>
      </c>
      <c r="O17" s="18"/>
    </row>
    <row r="18" spans="1:15" x14ac:dyDescent="0.25">
      <c r="A18" t="s">
        <v>36</v>
      </c>
      <c r="D18" s="17">
        <f>-50 * 12</f>
        <v>-600</v>
      </c>
      <c r="E18" s="17"/>
      <c r="F18" s="17">
        <f>D18</f>
        <v>-600</v>
      </c>
      <c r="G18" s="18"/>
      <c r="H18" s="19">
        <f>D18</f>
        <v>-600</v>
      </c>
      <c r="I18" s="19">
        <f>H18/12</f>
        <v>-50</v>
      </c>
      <c r="J18" s="19"/>
      <c r="K18" s="19">
        <f>D18</f>
        <v>-600</v>
      </c>
      <c r="L18" s="19">
        <f>K18/12</f>
        <v>-50</v>
      </c>
      <c r="O18" s="18"/>
    </row>
    <row r="19" spans="1:15" x14ac:dyDescent="0.25">
      <c r="A19" t="s">
        <v>37</v>
      </c>
      <c r="D19" s="17">
        <f>H19</f>
        <v>-5700</v>
      </c>
      <c r="E19" s="17"/>
      <c r="F19" s="17">
        <f>H19</f>
        <v>-5700</v>
      </c>
      <c r="G19" s="18"/>
      <c r="H19" s="23">
        <f>-475 * 12</f>
        <v>-5700</v>
      </c>
      <c r="I19" s="24">
        <f>H19/12</f>
        <v>-475</v>
      </c>
      <c r="J19" s="19"/>
      <c r="K19" s="19">
        <f>L19*12</f>
        <v>-3990</v>
      </c>
      <c r="L19" s="19">
        <f>I19 - (I19*0.3)</f>
        <v>-332.5</v>
      </c>
      <c r="O19" s="25"/>
    </row>
    <row r="20" spans="1:15" x14ac:dyDescent="0.25">
      <c r="A20" t="s">
        <v>38</v>
      </c>
      <c r="D20" s="17">
        <f>H20</f>
        <v>0</v>
      </c>
      <c r="E20" s="17"/>
      <c r="F20" s="17">
        <f>H20</f>
        <v>0</v>
      </c>
      <c r="G20" s="18"/>
      <c r="H20" s="19">
        <f>I20*12</f>
        <v>0</v>
      </c>
      <c r="I20" s="23">
        <f>0</f>
        <v>0</v>
      </c>
      <c r="J20" s="19"/>
      <c r="K20" s="19">
        <v>0</v>
      </c>
      <c r="L20" s="19">
        <v>0</v>
      </c>
      <c r="O20" s="25"/>
    </row>
    <row r="21" spans="1:15" x14ac:dyDescent="0.25">
      <c r="A21" t="s">
        <v>39</v>
      </c>
      <c r="D21" s="17"/>
      <c r="E21" s="17"/>
      <c r="F21" s="17">
        <f>-$B$4*0.03636</f>
        <v>-39996.000000000007</v>
      </c>
      <c r="G21" s="18"/>
      <c r="H21" s="19"/>
      <c r="I21" s="19"/>
      <c r="J21" s="19"/>
      <c r="K21" s="19">
        <f xml:space="preserve"> $B$4*0.03636*$J$2*(-1)</f>
        <v>-19998.000000000004</v>
      </c>
      <c r="L21" s="19">
        <f>K21/12</f>
        <v>-1666.5000000000002</v>
      </c>
      <c r="O21" s="26"/>
    </row>
    <row r="22" spans="1:15" x14ac:dyDescent="0.25">
      <c r="A22" s="21" t="s">
        <v>40</v>
      </c>
      <c r="D22" s="17">
        <f>SUM(D16:D21)</f>
        <v>-56090.074984242514</v>
      </c>
      <c r="E22" s="17"/>
      <c r="F22" s="17">
        <f>SUM(F16:F21)</f>
        <v>-78636.000000000015</v>
      </c>
      <c r="G22" s="18"/>
      <c r="H22" s="19">
        <f>SUM(H16:H21)</f>
        <v>-56090.074984242514</v>
      </c>
      <c r="I22" s="19">
        <f>SUM(I16:I21)</f>
        <v>-4674.1729153535425</v>
      </c>
      <c r="J22" s="19"/>
      <c r="K22" s="19">
        <f>SUM(K16:K21)</f>
        <v>-47226.000000000015</v>
      </c>
      <c r="L22" s="19">
        <f>SUM(L16:L21)</f>
        <v>-3935.5000000000009</v>
      </c>
      <c r="O22" s="5"/>
    </row>
    <row r="23" spans="1:15" x14ac:dyDescent="0.25">
      <c r="D23" s="17"/>
      <c r="E23" s="17"/>
      <c r="F23" s="17"/>
      <c r="G23" s="18"/>
      <c r="H23" s="19"/>
      <c r="I23" s="19"/>
      <c r="J23" s="19"/>
      <c r="K23" s="19"/>
      <c r="L23" s="19"/>
    </row>
    <row r="24" spans="1:15" x14ac:dyDescent="0.25">
      <c r="A24" s="13" t="s">
        <v>41</v>
      </c>
      <c r="D24" s="17"/>
      <c r="E24" s="17"/>
      <c r="F24" s="17"/>
      <c r="G24" s="18"/>
      <c r="H24" s="19"/>
      <c r="I24" s="19"/>
      <c r="J24" s="19"/>
      <c r="K24" s="19"/>
      <c r="L24" s="19"/>
    </row>
    <row r="25" spans="1:15" x14ac:dyDescent="0.25">
      <c r="A25" t="s">
        <v>42</v>
      </c>
      <c r="D25" s="27">
        <f>D13+D22</f>
        <v>-8790.0749842425139</v>
      </c>
      <c r="E25" s="27"/>
      <c r="F25" s="27">
        <f>F13+F22</f>
        <v>-31336.000000000015</v>
      </c>
      <c r="G25" s="28"/>
      <c r="H25" s="29">
        <f>H13+H22</f>
        <v>-39590.074984242514</v>
      </c>
      <c r="I25" s="29">
        <f>I13+I22</f>
        <v>-3299.1729153535425</v>
      </c>
      <c r="J25" s="29"/>
      <c r="K25" s="29">
        <f>K13+K22</f>
        <v>-30726.000000000015</v>
      </c>
      <c r="L25" s="29">
        <f>L13+L22</f>
        <v>-2560.5000000000009</v>
      </c>
    </row>
    <row r="26" spans="1:15" x14ac:dyDescent="0.25">
      <c r="A26" t="s">
        <v>43</v>
      </c>
      <c r="D26" s="27">
        <f>D25/12</f>
        <v>-732.50624868687612</v>
      </c>
      <c r="E26" s="27"/>
      <c r="F26" s="27"/>
      <c r="G26" s="28"/>
    </row>
    <row r="27" spans="1:15" x14ac:dyDescent="0.25">
      <c r="A27" t="s">
        <v>44</v>
      </c>
      <c r="D27" s="10"/>
      <c r="E27" s="10"/>
      <c r="F27" s="7">
        <v>0.3</v>
      </c>
      <c r="H27" s="31" t="s">
        <v>57</v>
      </c>
      <c r="I27" s="14"/>
      <c r="J27" s="14"/>
      <c r="K27" s="14"/>
      <c r="L27" s="14"/>
    </row>
    <row r="28" spans="1:15" ht="18.75" x14ac:dyDescent="0.3">
      <c r="H28" s="31" t="s">
        <v>56</v>
      </c>
      <c r="I28" s="11"/>
      <c r="J28" s="11"/>
      <c r="K28" s="11"/>
      <c r="L28" s="32">
        <f>I25-(I17*F27)</f>
        <v>-2490.6729153535425</v>
      </c>
    </row>
    <row r="31" spans="1:15" x14ac:dyDescent="0.25">
      <c r="A31" t="s">
        <v>45</v>
      </c>
    </row>
    <row r="32" spans="1:15" x14ac:dyDescent="0.25">
      <c r="A32" t="s">
        <v>46</v>
      </c>
      <c r="E32" s="1" t="s">
        <v>47</v>
      </c>
      <c r="F32" s="1"/>
      <c r="J32" s="1" t="s">
        <v>48</v>
      </c>
    </row>
    <row r="33" spans="1:8" x14ac:dyDescent="0.25">
      <c r="A33" t="s">
        <v>49</v>
      </c>
      <c r="H33" s="1" t="s">
        <v>50</v>
      </c>
    </row>
  </sheetData>
  <hyperlinks>
    <hyperlink ref="J32" r:id="rId1"/>
    <hyperlink ref="E32" r:id="rId2"/>
    <hyperlink ref="H33" r:id="rId3"/>
  </hyperlinks>
  <pageMargins left="0.7" right="0.7" top="0.75" bottom="0.75" header="0.3" footer="0.3"/>
  <pageSetup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 Anywhere St, Anytown, 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2016-02-02T01:48:15Z</dcterms:created>
  <dcterms:modified xsi:type="dcterms:W3CDTF">2016-02-02T03:00:31Z</dcterms:modified>
</cp:coreProperties>
</file>